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715" windowHeight="7425"/>
  </bookViews>
  <sheets>
    <sheet name="کلیات" sheetId="1" r:id="rId1"/>
    <sheet name="دایره ای ساده" sheetId="2" r:id="rId2"/>
    <sheet name="کلوتوئید-دایره-کلوتوئید" sheetId="3" r:id="rId3"/>
    <sheet name="گردنه متقارن" sheetId="4" r:id="rId4"/>
    <sheet name="سه مرکزی متقارن" sheetId="5" r:id="rId5"/>
  </sheets>
  <calcPr calcId="124519"/>
</workbook>
</file>

<file path=xl/calcChain.xml><?xml version="1.0" encoding="utf-8"?>
<calcChain xmlns="http://schemas.openxmlformats.org/spreadsheetml/2006/main">
  <c r="D13" i="5"/>
  <c r="A3" s="1"/>
  <c r="A1"/>
  <c r="A4"/>
  <c r="A1" i="3"/>
  <c r="A4"/>
  <c r="A1" i="4"/>
  <c r="H25" i="1"/>
  <c r="A3" i="3"/>
  <c r="A1" i="2"/>
  <c r="D19" s="1"/>
  <c r="A3"/>
  <c r="A5" i="3" l="1"/>
  <c r="A6" s="1"/>
  <c r="A7" s="1"/>
  <c r="D15" i="5"/>
  <c r="D23" i="2"/>
  <c r="D29" s="1"/>
  <c r="D17"/>
  <c r="D17" i="5"/>
  <c r="D19" s="1"/>
  <c r="D15" i="2"/>
  <c r="A2" i="4"/>
  <c r="D13" i="2"/>
  <c r="D11"/>
  <c r="D27"/>
  <c r="D21"/>
  <c r="D25" s="1"/>
  <c r="D22" i="4" l="1"/>
  <c r="A3"/>
  <c r="D14" s="1"/>
  <c r="D18" s="1"/>
  <c r="D20" s="1"/>
  <c r="D15" i="3"/>
  <c r="A8"/>
  <c r="D13" s="1"/>
  <c r="D16" i="4"/>
  <c r="D24" l="1"/>
  <c r="D39" i="3"/>
  <c r="D17"/>
  <c r="D19" s="1"/>
  <c r="D37"/>
  <c r="D40"/>
  <c r="D38"/>
  <c r="A9"/>
  <c r="D21" s="1"/>
  <c r="D27" s="1"/>
  <c r="F40" l="1"/>
  <c r="E40"/>
  <c r="G40" s="1"/>
  <c r="D23"/>
  <c r="D25" s="1"/>
  <c r="G39"/>
  <c r="E39"/>
  <c r="F39" s="1"/>
  <c r="E37"/>
  <c r="F37" s="1"/>
  <c r="F38"/>
  <c r="G38"/>
  <c r="E38"/>
  <c r="E41"/>
  <c r="G37" l="1"/>
  <c r="D31"/>
  <c r="D29"/>
  <c r="G41"/>
  <c r="F41"/>
</calcChain>
</file>

<file path=xl/comments1.xml><?xml version="1.0" encoding="utf-8"?>
<comments xmlns="http://schemas.openxmlformats.org/spreadsheetml/2006/main">
  <authors>
    <author>Shahed Gharavi</author>
  </authors>
  <commentList>
    <comment ref="C22" authorId="0">
      <text>
        <r>
          <rPr>
            <sz val="8"/>
            <color indexed="81"/>
            <rFont val="Tahoma"/>
            <charset val="178"/>
          </rPr>
          <t xml:space="preserve">صفحه 288 کتاب دکتر بهبهانی
</t>
        </r>
      </text>
    </comment>
    <comment ref="C24" authorId="0">
      <text>
        <r>
          <rPr>
            <sz val="8"/>
            <color indexed="81"/>
            <rFont val="Tahoma"/>
            <charset val="178"/>
          </rPr>
          <t xml:space="preserve">جدول ص 292 کتاب دکتر بهبهانی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جدول پیشنهادی آشتو بر اساس وضعیت آب و هوای منطقه در صفحه 212 کتاب دکتر بهبهانی موجود میباشد</t>
        </r>
        <r>
          <rPr>
            <sz val="8"/>
            <color indexed="81"/>
            <rFont val="Tahoma"/>
            <charset val="178"/>
          </rPr>
          <t xml:space="preserve">
</t>
        </r>
      </text>
    </comment>
    <comment ref="G27" authorId="0">
      <text>
        <r>
          <rPr>
            <sz val="8"/>
            <color indexed="81"/>
            <rFont val="Tahoma"/>
            <charset val="178"/>
          </rPr>
          <t xml:space="preserve">می توان شعاع محاسبه شده را به دلخواه به عددی بالاتر روند کرد
</t>
        </r>
      </text>
    </comment>
    <comment ref="C28" authorId="0">
      <text>
        <r>
          <rPr>
            <sz val="8"/>
            <color indexed="81"/>
            <rFont val="Tahoma"/>
            <charset val="178"/>
          </rPr>
          <t xml:space="preserve">جدول صفحه 212 کتاب دکتر بهبهانی
</t>
        </r>
      </text>
    </comment>
  </commentList>
</comments>
</file>

<file path=xl/comments2.xml><?xml version="1.0" encoding="utf-8"?>
<comments xmlns="http://schemas.openxmlformats.org/spreadsheetml/2006/main">
  <authors>
    <author>Shahed Gharavi</author>
  </authors>
  <commentList>
    <comment ref="C6" authorId="0">
      <text>
        <r>
          <rPr>
            <sz val="8"/>
            <color indexed="81"/>
            <rFont val="Tahoma"/>
            <family val="2"/>
          </rPr>
          <t>در صورت خالی گذاشتن این قسمت، مقدار انتخابی شما از برگه کلیات در محاسبات منظور می شود</t>
        </r>
        <r>
          <rPr>
            <sz val="8"/>
            <color indexed="81"/>
            <rFont val="Tahoma"/>
            <charset val="17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Shahed Gharavi</author>
  </authors>
  <commentList>
    <comment ref="C6" authorId="0">
      <text>
        <r>
          <rPr>
            <sz val="8"/>
            <color indexed="81"/>
            <rFont val="Tahoma"/>
            <charset val="178"/>
          </rPr>
          <t xml:space="preserve">در صورت خالی گذاشتن این قسمت، مقدار انتخابی شما از برگه کلیات در محاسبات منظور می شود
</t>
        </r>
      </text>
    </comment>
    <comment ref="C10" authorId="0">
      <text>
        <r>
          <rPr>
            <sz val="8"/>
            <color indexed="81"/>
            <rFont val="Tahoma"/>
            <charset val="178"/>
          </rPr>
          <t xml:space="preserve">در صورت خالی گذاشتن این قسمت، مقدار انتخابی شما از برگه کلیات در محاسبات منظور می شود
</t>
        </r>
      </text>
    </comment>
    <comment ref="C13" authorId="0">
      <text>
        <r>
          <rPr>
            <sz val="8"/>
            <color indexed="81"/>
            <rFont val="Tahoma"/>
            <charset val="178"/>
          </rPr>
          <t xml:space="preserve">این مقدار طوری روند شده که پارامتر کلوتوئید A مضربی از 10 شده و امکان استفاده از جداول آماده، برای کنترل محاسبات باشد
</t>
        </r>
      </text>
    </comment>
    <comment ref="C25" authorId="0">
      <text>
        <r>
          <rPr>
            <sz val="8"/>
            <color indexed="81"/>
            <rFont val="Tahoma"/>
            <charset val="178"/>
          </rPr>
          <t xml:space="preserve">فاصله مماس بر دایره تا تانژانت در محلی که این مماس موازی تانژانت باشد
</t>
        </r>
      </text>
    </comment>
    <comment ref="C27" authorId="0">
      <text>
        <r>
          <rPr>
            <sz val="8"/>
            <color indexed="81"/>
            <rFont val="Tahoma"/>
            <charset val="178"/>
          </rPr>
          <t xml:space="preserve">طول دایره منحرف شده PC نسبت TS
</t>
        </r>
      </text>
    </comment>
  </commentList>
</comments>
</file>

<file path=xl/comments4.xml><?xml version="1.0" encoding="utf-8"?>
<comments xmlns="http://schemas.openxmlformats.org/spreadsheetml/2006/main">
  <authors>
    <author>Shahed Gharavi</author>
  </authors>
  <commentList>
    <comment ref="C5" authorId="0">
      <text>
        <r>
          <rPr>
            <sz val="8"/>
            <color indexed="81"/>
            <rFont val="Tahoma"/>
            <charset val="178"/>
          </rPr>
          <t>مقادیر min در صفحه 180 کتاب دکتر بهبهانی موجود است</t>
        </r>
      </text>
    </comment>
    <comment ref="C7" authorId="0">
      <text>
        <r>
          <rPr>
            <sz val="8"/>
            <color indexed="81"/>
            <rFont val="Tahoma"/>
            <charset val="178"/>
          </rPr>
          <t xml:space="preserve">در صورت خالی گذاشتن این قسمت، مقدار انتخابی شما از برگه کلیات در محاسبات منظور می شود
</t>
        </r>
      </text>
    </comment>
    <comment ref="C9" authorId="0">
      <text>
        <r>
          <rPr>
            <sz val="8"/>
            <color indexed="81"/>
            <rFont val="Tahoma"/>
            <charset val="178"/>
          </rPr>
          <t>به صفحه 180 کتاب دکتر بهبهانی مراجعه شود</t>
        </r>
      </text>
    </comment>
  </commentList>
</comments>
</file>

<file path=xl/comments5.xml><?xml version="1.0" encoding="utf-8"?>
<comments xmlns="http://schemas.openxmlformats.org/spreadsheetml/2006/main">
  <authors>
    <author>Shahed Gharavi</author>
  </authors>
  <commentList>
    <comment ref="C6" authorId="0">
      <text>
        <r>
          <rPr>
            <sz val="8"/>
            <color indexed="81"/>
            <rFont val="Tahoma"/>
            <charset val="178"/>
          </rPr>
          <t xml:space="preserve">در صورت خالی گذاشتن این قسمت، مقدار انتخابی شما از برگه کلیات در محاسبات منظور می شود
</t>
        </r>
      </text>
    </comment>
    <comment ref="C8" authorId="0">
      <text>
        <r>
          <rPr>
            <sz val="8"/>
            <color indexed="81"/>
            <rFont val="Tahoma"/>
            <charset val="178"/>
          </rPr>
          <t>این مقدار معمولاً 1.5 تا 3 برابر شعاع دایره ی مرکزی می باشد و در آیین نامه دو برابر توصیه شده است</t>
        </r>
      </text>
    </comment>
    <comment ref="C15" authorId="0">
      <text>
        <r>
          <rPr>
            <sz val="8"/>
            <color indexed="81"/>
            <rFont val="Tahoma"/>
            <charset val="178"/>
          </rPr>
          <t xml:space="preserve">فاصله افقی روی تانژانت اول تا عمود بر نقطه ی پایانی قوس بر روی تانژانت اول
</t>
        </r>
      </text>
    </comment>
    <comment ref="C17" authorId="0">
      <text>
        <r>
          <rPr>
            <sz val="8"/>
            <color indexed="81"/>
            <rFont val="Tahoma"/>
            <charset val="178"/>
          </rPr>
          <t xml:space="preserve">فاصله قائم نقطه ی پایانی قوس تا تانژانت اول
</t>
        </r>
      </text>
    </comment>
  </commentList>
</comments>
</file>

<file path=xl/sharedStrings.xml><?xml version="1.0" encoding="utf-8"?>
<sst xmlns="http://schemas.openxmlformats.org/spreadsheetml/2006/main" count="83" uniqueCount="75">
  <si>
    <t>بربلندی یا دور e=</t>
  </si>
  <si>
    <t>ضریب اصطکاک f=</t>
  </si>
  <si>
    <r>
      <t xml:space="preserve"> عرض راه </t>
    </r>
    <r>
      <rPr>
        <sz val="10"/>
        <color indexed="58"/>
        <rFont val="B Mitra"/>
        <charset val="178"/>
      </rPr>
      <t>متر</t>
    </r>
    <r>
      <rPr>
        <sz val="14"/>
        <color indexed="58"/>
        <rFont val="B Mitra"/>
        <charset val="178"/>
      </rPr>
      <t xml:space="preserve"> =</t>
    </r>
  </si>
  <si>
    <r>
      <t xml:space="preserve"> سرعت طراحی </t>
    </r>
    <r>
      <rPr>
        <sz val="10"/>
        <color indexed="58"/>
        <rFont val="B Mitra"/>
        <charset val="178"/>
      </rPr>
      <t>کیلومتر بر ساعت</t>
    </r>
    <r>
      <rPr>
        <sz val="14"/>
        <color indexed="58"/>
        <rFont val="B Mitra"/>
        <charset val="178"/>
      </rPr>
      <t xml:space="preserve"> v=</t>
    </r>
  </si>
  <si>
    <r>
      <t xml:space="preserve">  شعاع حداقل قوس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R</t>
    </r>
    <r>
      <rPr>
        <sz val="10"/>
        <color indexed="42"/>
        <rFont val="B Mitra"/>
        <charset val="178"/>
      </rPr>
      <t>min</t>
    </r>
    <r>
      <rPr>
        <sz val="14"/>
        <color indexed="42"/>
        <rFont val="B Mitra"/>
        <charset val="178"/>
      </rPr>
      <t>=</t>
    </r>
  </si>
  <si>
    <t>شعاع انتخابی شما =</t>
  </si>
  <si>
    <r>
      <t xml:space="preserve"> شعاع قوس </t>
    </r>
    <r>
      <rPr>
        <sz val="10"/>
        <color indexed="58"/>
        <rFont val="B Mitra"/>
        <charset val="178"/>
      </rPr>
      <t>متر</t>
    </r>
    <r>
      <rPr>
        <sz val="14"/>
        <color indexed="58"/>
        <rFont val="B Mitra"/>
        <charset val="178"/>
      </rPr>
      <t xml:space="preserve"> =</t>
    </r>
  </si>
  <si>
    <r>
      <t xml:space="preserve"> زاویه برخورد (تقاطع) </t>
    </r>
    <r>
      <rPr>
        <sz val="10"/>
        <color indexed="58"/>
        <rFont val="B Mitra"/>
        <charset val="178"/>
      </rPr>
      <t>درجه</t>
    </r>
    <r>
      <rPr>
        <sz val="14"/>
        <color indexed="58"/>
        <rFont val="B Mitra"/>
        <charset val="178"/>
      </rPr>
      <t xml:space="preserve"> </t>
    </r>
    <r>
      <rPr>
        <sz val="14"/>
        <color indexed="58"/>
        <rFont val="Arial"/>
        <charset val="178"/>
      </rPr>
      <t>Δ</t>
    </r>
    <r>
      <rPr>
        <sz val="14"/>
        <color indexed="58"/>
        <rFont val="B Mitra"/>
        <charset val="178"/>
      </rPr>
      <t>=</t>
    </r>
  </si>
  <si>
    <r>
      <t xml:space="preserve">  طول کمان قوس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C=</t>
    </r>
  </si>
  <si>
    <r>
      <t xml:space="preserve">  طول تانژانت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T=</t>
    </r>
  </si>
  <si>
    <r>
      <t xml:space="preserve">  بیستریکس (فاصله بیرونی)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B=</t>
    </r>
  </si>
  <si>
    <r>
      <t xml:space="preserve">  بیستریکس کوچک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B'=</t>
    </r>
  </si>
  <si>
    <r>
      <t xml:space="preserve">  تانژانت مماس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t=</t>
    </r>
  </si>
  <si>
    <r>
      <t xml:space="preserve">  فاصله افقی روی تانژانت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X=</t>
    </r>
  </si>
  <si>
    <r>
      <t xml:space="preserve">  فاصله عمودی روی تانژانت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Y=M=</t>
    </r>
  </si>
  <si>
    <r>
      <t xml:space="preserve">   وتر بزرگ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X×</t>
    </r>
    <r>
      <rPr>
        <sz val="16"/>
        <color indexed="42"/>
        <rFont val="B Mitra"/>
        <charset val="178"/>
      </rPr>
      <t>2</t>
    </r>
    <r>
      <rPr>
        <sz val="14"/>
        <color indexed="42"/>
        <rFont val="B Mitra"/>
        <charset val="178"/>
      </rPr>
      <t>=</t>
    </r>
  </si>
  <si>
    <r>
      <t xml:space="preserve">   وتر کوچک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P=</t>
    </r>
  </si>
  <si>
    <r>
      <t xml:space="preserve">   میانه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M=</t>
    </r>
  </si>
  <si>
    <t>v</t>
  </si>
  <si>
    <t>r</t>
  </si>
  <si>
    <t>pi</t>
  </si>
  <si>
    <t>delta</t>
  </si>
  <si>
    <t>ls0</t>
  </si>
  <si>
    <t>a0</t>
  </si>
  <si>
    <t>a last</t>
  </si>
  <si>
    <t>ls last</t>
  </si>
  <si>
    <r>
      <t xml:space="preserve">  طول قوس کلوتوئید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ls=</t>
    </r>
  </si>
  <si>
    <r>
      <t xml:space="preserve">  پارامتر کلوتوئید</t>
    </r>
    <r>
      <rPr>
        <sz val="14"/>
        <color indexed="42"/>
        <rFont val="B Mitra"/>
        <charset val="178"/>
      </rPr>
      <t xml:space="preserve"> A=</t>
    </r>
  </si>
  <si>
    <r>
      <t xml:space="preserve">  زاویه کلوتوئید </t>
    </r>
    <r>
      <rPr>
        <sz val="10"/>
        <color indexed="42"/>
        <rFont val="B Mitra"/>
        <charset val="178"/>
      </rPr>
      <t>درجه</t>
    </r>
    <r>
      <rPr>
        <sz val="14"/>
        <color indexed="42"/>
        <rFont val="B Mitra"/>
        <charset val="178"/>
      </rPr>
      <t xml:space="preserve"> </t>
    </r>
    <r>
      <rPr>
        <sz val="14"/>
        <color indexed="42"/>
        <rFont val="Arial"/>
        <charset val="178"/>
      </rPr>
      <t>θ</t>
    </r>
    <r>
      <rPr>
        <sz val="14"/>
        <color indexed="42"/>
        <rFont val="B Mitra"/>
        <charset val="178"/>
      </rPr>
      <t>s=</t>
    </r>
  </si>
  <si>
    <r>
      <t xml:space="preserve">  زاویه مرکزی از قوس دایره </t>
    </r>
    <r>
      <rPr>
        <sz val="10"/>
        <color indexed="42"/>
        <rFont val="B Mitra"/>
        <charset val="178"/>
      </rPr>
      <t>درجه</t>
    </r>
    <r>
      <rPr>
        <sz val="14"/>
        <color indexed="42"/>
        <rFont val="B Mitra"/>
        <charset val="178"/>
      </rPr>
      <t xml:space="preserve"> </t>
    </r>
    <r>
      <rPr>
        <sz val="14"/>
        <color indexed="42"/>
        <rFont val="Arial"/>
        <charset val="178"/>
      </rPr>
      <t>Δ</t>
    </r>
    <r>
      <rPr>
        <sz val="14"/>
        <color indexed="42"/>
        <rFont val="B Mitra"/>
        <charset val="178"/>
      </rPr>
      <t>c=</t>
    </r>
  </si>
  <si>
    <t>SC طول نقطه Xs=</t>
  </si>
  <si>
    <t>tetas be radian</t>
  </si>
  <si>
    <t>SC عرض نقطه Ys=</t>
  </si>
  <si>
    <r>
      <t xml:space="preserve">  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P=</t>
    </r>
  </si>
  <si>
    <r>
      <t xml:space="preserve">  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K=</t>
    </r>
  </si>
  <si>
    <r>
      <t xml:space="preserve">  مجموع کل طول تانژانت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Ts=</t>
    </r>
  </si>
  <si>
    <r>
      <t xml:space="preserve">  مجموع طول خارجی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Es=</t>
    </r>
  </si>
  <si>
    <r>
      <t xml:space="preserve">  شعاع قوس دایره </t>
    </r>
    <r>
      <rPr>
        <sz val="10"/>
        <color indexed="58"/>
        <rFont val="B Mitra"/>
        <charset val="178"/>
      </rPr>
      <t>متر</t>
    </r>
    <r>
      <rPr>
        <sz val="14"/>
        <color indexed="58"/>
        <rFont val="B Mitra"/>
        <charset val="178"/>
      </rPr>
      <t xml:space="preserve"> Rc=</t>
    </r>
  </si>
  <si>
    <r>
      <t>l</t>
    </r>
    <r>
      <rPr>
        <sz val="10"/>
        <color indexed="42"/>
        <rFont val="Times New Roman"/>
        <family val="1"/>
      </rPr>
      <t>1</t>
    </r>
    <r>
      <rPr>
        <sz val="14"/>
        <color indexed="42"/>
        <rFont val="B Mitra"/>
        <charset val="178"/>
      </rPr>
      <t>=</t>
    </r>
  </si>
  <si>
    <r>
      <t>l</t>
    </r>
    <r>
      <rPr>
        <sz val="10"/>
        <color indexed="42"/>
        <rFont val="Times New Roman"/>
        <family val="1"/>
      </rPr>
      <t>2</t>
    </r>
    <r>
      <rPr>
        <sz val="14"/>
        <color indexed="42"/>
        <rFont val="B Mitra"/>
        <charset val="178"/>
      </rPr>
      <t>=</t>
    </r>
  </si>
  <si>
    <r>
      <t>l</t>
    </r>
    <r>
      <rPr>
        <sz val="10"/>
        <color indexed="42"/>
        <rFont val="Times New Roman"/>
        <family val="1"/>
      </rPr>
      <t>3</t>
    </r>
    <r>
      <rPr>
        <sz val="14"/>
        <color indexed="42"/>
        <rFont val="B Mitra"/>
        <charset val="178"/>
      </rPr>
      <t>=</t>
    </r>
  </si>
  <si>
    <r>
      <t>l</t>
    </r>
    <r>
      <rPr>
        <sz val="10"/>
        <color indexed="42"/>
        <rFont val="Times New Roman"/>
        <family val="1"/>
      </rPr>
      <t>4</t>
    </r>
    <r>
      <rPr>
        <sz val="14"/>
        <color indexed="42"/>
        <rFont val="B Mitra"/>
        <charset val="178"/>
      </rPr>
      <t>=</t>
    </r>
  </si>
  <si>
    <t>نقاط کمکی برای پیاده کردن کلوتوئید</t>
  </si>
  <si>
    <t>L</t>
  </si>
  <si>
    <t>θ</t>
  </si>
  <si>
    <t>X</t>
  </si>
  <si>
    <t>Y</t>
  </si>
  <si>
    <r>
      <t xml:space="preserve">    نقطه دلخواه l</t>
    </r>
    <r>
      <rPr>
        <sz val="12"/>
        <color indexed="58"/>
        <rFont val="B Mitra"/>
        <charset val="178"/>
      </rPr>
      <t>i</t>
    </r>
    <r>
      <rPr>
        <sz val="14"/>
        <color indexed="58"/>
        <rFont val="B Mitra"/>
        <charset val="178"/>
      </rPr>
      <t>=</t>
    </r>
  </si>
  <si>
    <r>
      <t xml:space="preserve">  شعاع پیچ اصلی </t>
    </r>
    <r>
      <rPr>
        <sz val="10"/>
        <color indexed="58"/>
        <rFont val="B Mitra"/>
        <charset val="178"/>
      </rPr>
      <t>متر</t>
    </r>
    <r>
      <rPr>
        <sz val="14"/>
        <color indexed="58"/>
        <rFont val="B Mitra"/>
        <charset val="178"/>
      </rPr>
      <t xml:space="preserve"> R=</t>
    </r>
  </si>
  <si>
    <r>
      <t xml:space="preserve">  شعاع قوس معکوس </t>
    </r>
    <r>
      <rPr>
        <sz val="10"/>
        <color indexed="58"/>
        <rFont val="B Mitra"/>
        <charset val="178"/>
      </rPr>
      <t>متر</t>
    </r>
    <r>
      <rPr>
        <sz val="14"/>
        <color indexed="58"/>
        <rFont val="B Mitra"/>
        <charset val="178"/>
      </rPr>
      <t xml:space="preserve"> r=</t>
    </r>
  </si>
  <si>
    <r>
      <t xml:space="preserve">  طول اتصال مستقیم </t>
    </r>
    <r>
      <rPr>
        <sz val="10"/>
        <color indexed="58"/>
        <rFont val="B Mitra"/>
        <charset val="178"/>
      </rPr>
      <t>متر</t>
    </r>
    <r>
      <rPr>
        <sz val="14"/>
        <color indexed="58"/>
        <rFont val="B Mitra"/>
        <charset val="178"/>
      </rPr>
      <t xml:space="preserve"> m=</t>
    </r>
  </si>
  <si>
    <r>
      <t xml:space="preserve">  زاویه انحراف قوس کناری </t>
    </r>
    <r>
      <rPr>
        <sz val="10"/>
        <color indexed="42"/>
        <rFont val="B Mitra"/>
        <charset val="178"/>
      </rPr>
      <t>درجه</t>
    </r>
    <r>
      <rPr>
        <sz val="14"/>
        <color indexed="42"/>
        <rFont val="B Mitra"/>
        <charset val="178"/>
      </rPr>
      <t xml:space="preserve"> </t>
    </r>
    <r>
      <rPr>
        <sz val="14"/>
        <color indexed="42"/>
        <rFont val="Arial"/>
        <charset val="178"/>
      </rPr>
      <t>β</t>
    </r>
    <r>
      <rPr>
        <sz val="14"/>
        <color indexed="42"/>
        <rFont val="B Mitra"/>
        <charset val="178"/>
      </rPr>
      <t>=</t>
    </r>
  </si>
  <si>
    <t>beta rad</t>
  </si>
  <si>
    <t>beta deg</t>
  </si>
  <si>
    <r>
      <t xml:space="preserve">  زاویه مرکزی پیچ اصلی </t>
    </r>
    <r>
      <rPr>
        <sz val="10"/>
        <color indexed="42"/>
        <rFont val="B Mitra"/>
        <charset val="178"/>
      </rPr>
      <t>درجه</t>
    </r>
    <r>
      <rPr>
        <sz val="14"/>
        <color indexed="42"/>
        <rFont val="B Mitra"/>
        <charset val="178"/>
      </rPr>
      <t xml:space="preserve"> </t>
    </r>
    <r>
      <rPr>
        <sz val="14"/>
        <color indexed="42"/>
        <rFont val="Arial"/>
        <charset val="178"/>
      </rPr>
      <t>γ</t>
    </r>
    <r>
      <rPr>
        <sz val="14"/>
        <color indexed="42"/>
        <rFont val="B Mitra"/>
        <charset val="178"/>
      </rPr>
      <t>=</t>
    </r>
  </si>
  <si>
    <r>
      <t xml:space="preserve"> زاویه پیچ یا زاویه درونی راستا </t>
    </r>
    <r>
      <rPr>
        <sz val="10"/>
        <color indexed="58"/>
        <rFont val="B Mitra"/>
        <charset val="178"/>
      </rPr>
      <t>درجه</t>
    </r>
    <r>
      <rPr>
        <sz val="14"/>
        <color indexed="58"/>
        <rFont val="B Mitra"/>
        <charset val="178"/>
      </rPr>
      <t xml:space="preserve"> </t>
    </r>
    <r>
      <rPr>
        <sz val="14"/>
        <color indexed="58"/>
        <rFont val="Arial"/>
        <family val="2"/>
      </rPr>
      <t>α</t>
    </r>
    <r>
      <rPr>
        <sz val="14"/>
        <color indexed="58"/>
        <rFont val="B Mitra"/>
        <charset val="178"/>
      </rPr>
      <t>=</t>
    </r>
  </si>
  <si>
    <r>
      <t xml:space="preserve">  طول پیچ قوس اصلی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</t>
    </r>
    <r>
      <rPr>
        <sz val="14"/>
        <color indexed="42"/>
        <rFont val="Arial"/>
        <charset val="178"/>
      </rPr>
      <t>C</t>
    </r>
    <r>
      <rPr>
        <sz val="14"/>
        <color indexed="42"/>
        <rFont val="B Mitra"/>
        <charset val="178"/>
      </rPr>
      <t>=</t>
    </r>
  </si>
  <si>
    <r>
      <t xml:space="preserve">  طول قوس برگشت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</t>
    </r>
    <r>
      <rPr>
        <sz val="14"/>
        <color indexed="42"/>
        <rFont val="Arial"/>
        <charset val="178"/>
      </rPr>
      <t>Cr</t>
    </r>
    <r>
      <rPr>
        <sz val="14"/>
        <color indexed="42"/>
        <rFont val="B Mitra"/>
        <charset val="178"/>
      </rPr>
      <t>=</t>
    </r>
  </si>
  <si>
    <r>
      <t xml:space="preserve">  طول کل پیچ معکوس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</t>
    </r>
    <r>
      <rPr>
        <sz val="14"/>
        <color indexed="42"/>
        <rFont val="Arial"/>
        <charset val="178"/>
      </rPr>
      <t>S</t>
    </r>
    <r>
      <rPr>
        <sz val="14"/>
        <color indexed="42"/>
        <rFont val="B Mitra"/>
        <charset val="178"/>
      </rPr>
      <t>=</t>
    </r>
  </si>
  <si>
    <r>
      <t xml:space="preserve">  شعاع دایره مرکزی </t>
    </r>
    <r>
      <rPr>
        <sz val="10"/>
        <color indexed="58"/>
        <rFont val="B Mitra"/>
        <charset val="178"/>
      </rPr>
      <t>متر</t>
    </r>
    <r>
      <rPr>
        <sz val="14"/>
        <color indexed="58"/>
        <rFont val="B Mitra"/>
        <charset val="178"/>
      </rPr>
      <t xml:space="preserve"> R1=</t>
    </r>
  </si>
  <si>
    <r>
      <t xml:space="preserve">  شعاع دوایر متقارن </t>
    </r>
    <r>
      <rPr>
        <sz val="10"/>
        <color indexed="58"/>
        <rFont val="B Mitra"/>
        <charset val="178"/>
      </rPr>
      <t>متر</t>
    </r>
    <r>
      <rPr>
        <sz val="14"/>
        <color indexed="58"/>
        <rFont val="B Mitra"/>
        <charset val="178"/>
      </rPr>
      <t xml:space="preserve"> R2=</t>
    </r>
  </si>
  <si>
    <r>
      <t xml:space="preserve"> زاویه برخورد (تقاطع) </t>
    </r>
    <r>
      <rPr>
        <sz val="10"/>
        <color indexed="58"/>
        <rFont val="B Mitra"/>
        <charset val="178"/>
      </rPr>
      <t xml:space="preserve">درجه </t>
    </r>
    <r>
      <rPr>
        <sz val="14"/>
        <color indexed="58"/>
        <rFont val="B Mitra"/>
        <charset val="178"/>
      </rPr>
      <t>I=</t>
    </r>
  </si>
  <si>
    <r>
      <t xml:space="preserve">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X1=</t>
    </r>
  </si>
  <si>
    <r>
      <t xml:space="preserve">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Y1=</t>
    </r>
  </si>
  <si>
    <r>
      <t xml:space="preserve">  طول تانژانت در دو طرف قوس </t>
    </r>
    <r>
      <rPr>
        <sz val="10"/>
        <color indexed="42"/>
        <rFont val="B Mitra"/>
        <charset val="178"/>
      </rPr>
      <t>متر</t>
    </r>
    <r>
      <rPr>
        <sz val="14"/>
        <color indexed="42"/>
        <rFont val="B Mitra"/>
        <charset val="178"/>
      </rPr>
      <t xml:space="preserve"> T=</t>
    </r>
  </si>
  <si>
    <t>I</t>
  </si>
  <si>
    <t>دانشگاه گیلان</t>
  </si>
  <si>
    <r>
      <t xml:space="preserve">     </t>
    </r>
    <r>
      <rPr>
        <sz val="16"/>
        <color indexed="9"/>
        <rFont val="B Mitra"/>
        <charset val="178"/>
      </rPr>
      <t>برگه محاسبات مربوط به قوس های دایره ای ساده، کلوتوئید-دایره-کلوتوئید، گردنه و سه مرکزی متقارن</t>
    </r>
  </si>
  <si>
    <r>
      <t xml:space="preserve">  زاویه مرکزی قوسها  </t>
    </r>
    <r>
      <rPr>
        <sz val="10"/>
        <color indexed="42"/>
        <rFont val="B Mitra"/>
        <charset val="178"/>
      </rPr>
      <t>درجه</t>
    </r>
    <r>
      <rPr>
        <sz val="14"/>
        <color indexed="42"/>
        <rFont val="B Mitra"/>
        <charset val="178"/>
      </rPr>
      <t xml:space="preserve"> </t>
    </r>
    <r>
      <rPr>
        <sz val="14"/>
        <color indexed="42"/>
        <rFont val="Arial"/>
        <charset val="178"/>
      </rPr>
      <t xml:space="preserve">Δ </t>
    </r>
    <r>
      <rPr>
        <sz val="14"/>
        <color indexed="42"/>
        <rFont val="B Mitra"/>
        <charset val="178"/>
      </rPr>
      <t>=</t>
    </r>
    <r>
      <rPr>
        <sz val="14"/>
        <color indexed="42"/>
        <rFont val="Arial"/>
        <family val="2"/>
      </rPr>
      <t>Δ</t>
    </r>
    <r>
      <rPr>
        <sz val="14"/>
        <color indexed="42"/>
        <rFont val="B Mitra"/>
        <charset val="178"/>
      </rPr>
      <t>1=</t>
    </r>
    <r>
      <rPr>
        <sz val="14"/>
        <color indexed="42"/>
        <rFont val="Arial"/>
        <family val="2"/>
      </rPr>
      <t>Δ</t>
    </r>
    <r>
      <rPr>
        <sz val="14"/>
        <color indexed="42"/>
        <rFont val="B Mitra"/>
        <charset val="178"/>
      </rPr>
      <t>2=</t>
    </r>
  </si>
  <si>
    <t xml:space="preserve">این برگه بر اساس کتاب ((راهسازی طرح هندسی راه)) تألیف دکتر حمید بهبهانی نوشته شده است. سلول هایی که شرح </t>
  </si>
  <si>
    <t xml:space="preserve">آنها با زمینه ی سبز کمرنگ نوشته شده ورودی های کاربر و قابل ویرایش می باشند و سلول های با زمینـه ی سبز پررنگ  </t>
  </si>
  <si>
    <t>مقادیر محاسبه شده و غیر قابل تغییرند. با قرار دادن نشانگر ماوس روی خانه هایی که دارای نوار قرمز در گوشه ی بالا ی</t>
  </si>
  <si>
    <t xml:space="preserve">خود هستند راهنمای مربوطه ظاهر می شود به طوریکه به صورت گام به گام، کاربر را در پیش بردن محاســبات راهنمایی </t>
  </si>
  <si>
    <t>می کند. با تشکر از جناب آقای مهندس مجتبی حقگو</t>
  </si>
  <si>
    <t xml:space="preserve">                           تهیه شده توسط سید شاهد موسوی</t>
  </si>
</sst>
</file>

<file path=xl/styles.xml><?xml version="1.0" encoding="utf-8"?>
<styleSheet xmlns="http://schemas.openxmlformats.org/spreadsheetml/2006/main">
  <numFmts count="1">
    <numFmt numFmtId="172" formatCode="0.0000"/>
  </numFmts>
  <fonts count="22">
    <font>
      <sz val="10"/>
      <name val="Arial"/>
      <charset val="178"/>
    </font>
    <font>
      <sz val="8"/>
      <color indexed="81"/>
      <name val="Tahoma"/>
      <charset val="178"/>
    </font>
    <font>
      <sz val="8"/>
      <name val="Arial"/>
      <charset val="178"/>
    </font>
    <font>
      <sz val="8"/>
      <color indexed="81"/>
      <name val="Tahoma"/>
      <family val="2"/>
    </font>
    <font>
      <sz val="14"/>
      <color indexed="58"/>
      <name val="B Mitra"/>
      <charset val="178"/>
    </font>
    <font>
      <sz val="10"/>
      <color indexed="58"/>
      <name val="B Mitra"/>
      <charset val="178"/>
    </font>
    <font>
      <sz val="14"/>
      <color indexed="42"/>
      <name val="B Mitra"/>
      <charset val="178"/>
    </font>
    <font>
      <sz val="10"/>
      <color indexed="42"/>
      <name val="B Mitra"/>
      <charset val="178"/>
    </font>
    <font>
      <b/>
      <sz val="12"/>
      <name val="Arial"/>
      <family val="2"/>
    </font>
    <font>
      <sz val="14"/>
      <color indexed="58"/>
      <name val="Arial"/>
      <charset val="178"/>
    </font>
    <font>
      <sz val="16"/>
      <color indexed="42"/>
      <name val="B Mitra"/>
      <charset val="178"/>
    </font>
    <font>
      <sz val="10"/>
      <color indexed="9"/>
      <name val="Arial"/>
      <charset val="178"/>
    </font>
    <font>
      <sz val="14"/>
      <color indexed="42"/>
      <name val="Arial"/>
      <charset val="178"/>
    </font>
    <font>
      <sz val="10"/>
      <color indexed="42"/>
      <name val="Times New Roman"/>
      <family val="1"/>
    </font>
    <font>
      <sz val="14"/>
      <color indexed="12"/>
      <name val="B Mitra"/>
      <charset val="178"/>
    </font>
    <font>
      <b/>
      <sz val="12"/>
      <name val="Arial"/>
      <charset val="178"/>
    </font>
    <font>
      <sz val="12"/>
      <color indexed="58"/>
      <name val="B Mitra"/>
      <charset val="178"/>
    </font>
    <font>
      <sz val="14"/>
      <color indexed="58"/>
      <name val="Arial"/>
      <family val="2"/>
    </font>
    <font>
      <sz val="14"/>
      <color indexed="42"/>
      <name val="Arial"/>
      <family val="2"/>
    </font>
    <font>
      <sz val="14"/>
      <name val="B Mitra"/>
      <charset val="178"/>
    </font>
    <font>
      <sz val="16"/>
      <color indexed="9"/>
      <name val="B Mitra"/>
      <charset val="178"/>
    </font>
    <font>
      <b/>
      <sz val="12"/>
      <name val="B Mitra"/>
      <charset val="17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/>
  </cellStyleXfs>
  <cellXfs count="18">
    <xf numFmtId="0" fontId="0" fillId="0" borderId="0" xfId="0"/>
    <xf numFmtId="0" fontId="4" fillId="2" borderId="1" xfId="0" applyFont="1" applyFill="1" applyBorder="1" applyAlignment="1">
      <alignment horizontal="right" readingOrder="1"/>
    </xf>
    <xf numFmtId="0" fontId="0" fillId="0" borderId="0" xfId="0" applyAlignment="1">
      <alignment horizontal="right"/>
    </xf>
    <xf numFmtId="0" fontId="6" fillId="3" borderId="1" xfId="0" applyFont="1" applyFill="1" applyBorder="1" applyAlignment="1">
      <alignment horizontal="right" readingOrder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6" fillId="3" borderId="1" xfId="0" applyFont="1" applyFill="1" applyBorder="1" applyAlignment="1">
      <alignment horizontal="right"/>
    </xf>
    <xf numFmtId="0" fontId="14" fillId="4" borderId="1" xfId="0" applyFont="1" applyFill="1" applyBorder="1" applyAlignment="1">
      <alignment horizontal="right" readingOrder="1"/>
    </xf>
    <xf numFmtId="0" fontId="15" fillId="0" borderId="1" xfId="0" applyFont="1" applyBorder="1" applyAlignment="1">
      <alignment horizontal="center"/>
    </xf>
    <xf numFmtId="172" fontId="8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0" fillId="5" borderId="0" xfId="0" applyFill="1"/>
    <xf numFmtId="0" fontId="19" fillId="5" borderId="0" xfId="0" applyFont="1" applyFill="1"/>
    <xf numFmtId="0" fontId="20" fillId="5" borderId="0" xfId="0" applyFont="1" applyFill="1"/>
    <xf numFmtId="0" fontId="0" fillId="0" borderId="0" xfId="0" applyFill="1"/>
    <xf numFmtId="0" fontId="2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142875</xdr:rowOff>
    </xdr:from>
    <xdr:to>
      <xdr:col>12</xdr:col>
      <xdr:colOff>76200</xdr:colOff>
      <xdr:row>29</xdr:row>
      <xdr:rowOff>142875</xdr:rowOff>
    </xdr:to>
    <xdr:grpSp>
      <xdr:nvGrpSpPr>
        <xdr:cNvPr id="2061" name="Group 13"/>
        <xdr:cNvGrpSpPr>
          <a:grpSpLocks/>
        </xdr:cNvGrpSpPr>
      </xdr:nvGrpSpPr>
      <xdr:grpSpPr bwMode="auto">
        <a:xfrm>
          <a:off x="4743450" y="304800"/>
          <a:ext cx="4352925" cy="5781675"/>
          <a:chOff x="498" y="32"/>
          <a:chExt cx="457" cy="607"/>
        </a:xfrm>
      </xdr:grpSpPr>
      <xdr:grpSp>
        <xdr:nvGrpSpPr>
          <xdr:cNvPr id="2056" name="Group 8"/>
          <xdr:cNvGrpSpPr>
            <a:grpSpLocks/>
          </xdr:cNvGrpSpPr>
        </xdr:nvGrpSpPr>
        <xdr:grpSpPr bwMode="auto">
          <a:xfrm>
            <a:off x="498" y="36"/>
            <a:ext cx="457" cy="603"/>
            <a:chOff x="501" y="24"/>
            <a:chExt cx="457" cy="619"/>
          </a:xfrm>
        </xdr:grpSpPr>
        <xdr:pic>
          <xdr:nvPicPr>
            <xdr:cNvPr id="2052" name="Picture 4" descr="dayereyi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clrChange>
                <a:clrFrom>
                  <a:srgbClr val="F7F7F7"/>
                </a:clrFrom>
                <a:clrTo>
                  <a:srgbClr val="F7F7F7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12" y="24"/>
              <a:ext cx="446" cy="610"/>
            </a:xfrm>
            <a:prstGeom prst="rect">
              <a:avLst/>
            </a:prstGeom>
            <a:noFill/>
          </xdr:spPr>
        </xdr:pic>
        <xdr:sp macro="" textlink="">
          <xdr:nvSpPr>
            <xdr:cNvPr id="2055" name="Rectangle 7"/>
            <xdr:cNvSpPr>
              <a:spLocks noChangeArrowheads="1"/>
            </xdr:cNvSpPr>
          </xdr:nvSpPr>
          <xdr:spPr bwMode="auto">
            <a:xfrm>
              <a:off x="501" y="420"/>
              <a:ext cx="23" cy="22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2058" name="Rectangle 10"/>
          <xdr:cNvSpPr>
            <a:spLocks noChangeArrowheads="1"/>
          </xdr:cNvSpPr>
        </xdr:nvSpPr>
        <xdr:spPr bwMode="auto">
          <a:xfrm>
            <a:off x="514" y="32"/>
            <a:ext cx="398" cy="3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59" name="Rectangle 11"/>
          <xdr:cNvSpPr>
            <a:spLocks noChangeArrowheads="1"/>
          </xdr:cNvSpPr>
        </xdr:nvSpPr>
        <xdr:spPr bwMode="auto">
          <a:xfrm>
            <a:off x="822" y="59"/>
            <a:ext cx="98" cy="3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60" name="Rectangle 12"/>
          <xdr:cNvSpPr>
            <a:spLocks noChangeArrowheads="1"/>
          </xdr:cNvSpPr>
        </xdr:nvSpPr>
        <xdr:spPr bwMode="auto">
          <a:xfrm>
            <a:off x="867" y="413"/>
            <a:ext cx="70" cy="3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133350</xdr:rowOff>
    </xdr:from>
    <xdr:to>
      <xdr:col>12</xdr:col>
      <xdr:colOff>590550</xdr:colOff>
      <xdr:row>30</xdr:row>
      <xdr:rowOff>247650</xdr:rowOff>
    </xdr:to>
    <xdr:grpSp>
      <xdr:nvGrpSpPr>
        <xdr:cNvPr id="3085" name="Group 13"/>
        <xdr:cNvGrpSpPr>
          <a:grpSpLocks/>
        </xdr:cNvGrpSpPr>
      </xdr:nvGrpSpPr>
      <xdr:grpSpPr bwMode="auto">
        <a:xfrm>
          <a:off x="4686300" y="295275"/>
          <a:ext cx="4819650" cy="6181725"/>
          <a:chOff x="498" y="80"/>
          <a:chExt cx="464" cy="613"/>
        </a:xfrm>
      </xdr:grpSpPr>
      <xdr:pic>
        <xdr:nvPicPr>
          <xdr:cNvPr id="3083" name="Picture 11" descr="klotoeed%20dayere%20klotoeed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contrast="18000"/>
          </a:blip>
          <a:srcRect/>
          <a:stretch>
            <a:fillRect/>
          </a:stretch>
        </xdr:blipFill>
        <xdr:spPr bwMode="auto">
          <a:xfrm>
            <a:off x="498" y="80"/>
            <a:ext cx="464" cy="6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084" name="Rectangle 12"/>
          <xdr:cNvSpPr>
            <a:spLocks noChangeArrowheads="1"/>
          </xdr:cNvSpPr>
        </xdr:nvSpPr>
        <xdr:spPr bwMode="auto">
          <a:xfrm>
            <a:off x="683" y="361"/>
            <a:ext cx="176" cy="3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3</xdr:row>
      <xdr:rowOff>85725</xdr:rowOff>
    </xdr:from>
    <xdr:to>
      <xdr:col>12</xdr:col>
      <xdr:colOff>457200</xdr:colOff>
      <xdr:row>23</xdr:row>
      <xdr:rowOff>142875</xdr:rowOff>
    </xdr:to>
    <xdr:pic>
      <xdr:nvPicPr>
        <xdr:cNvPr id="4097" name="Picture 1" descr="gardane-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88000"/>
        </a:blip>
        <a:srcRect/>
        <a:stretch>
          <a:fillRect/>
        </a:stretch>
      </xdr:blipFill>
      <xdr:spPr bwMode="auto">
        <a:xfrm>
          <a:off x="4362450" y="571500"/>
          <a:ext cx="4819650" cy="432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123825</xdr:rowOff>
    </xdr:from>
    <xdr:to>
      <xdr:col>12</xdr:col>
      <xdr:colOff>57150</xdr:colOff>
      <xdr:row>20</xdr:row>
      <xdr:rowOff>142875</xdr:rowOff>
    </xdr:to>
    <xdr:pic>
      <xdr:nvPicPr>
        <xdr:cNvPr id="5127" name="Picture 7" descr="3makazi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4472" t="7660" r="25139" b="5745"/>
        <a:stretch>
          <a:fillRect/>
        </a:stretch>
      </xdr:blipFill>
      <xdr:spPr bwMode="auto">
        <a:xfrm>
          <a:off x="4819650" y="285750"/>
          <a:ext cx="4314825" cy="3876675"/>
        </a:xfrm>
        <a:prstGeom prst="rect">
          <a:avLst/>
        </a:prstGeom>
        <a:noFill/>
      </xdr:spPr>
    </xdr:pic>
    <xdr:clientData/>
  </xdr:twoCellAnchor>
  <xdr:twoCellAnchor>
    <xdr:from>
      <xdr:col>8</xdr:col>
      <xdr:colOff>409575</xdr:colOff>
      <xdr:row>10</xdr:row>
      <xdr:rowOff>47625</xdr:rowOff>
    </xdr:from>
    <xdr:to>
      <xdr:col>9</xdr:col>
      <xdr:colOff>57150</xdr:colOff>
      <xdr:row>11</xdr:row>
      <xdr:rowOff>85725</xdr:rowOff>
    </xdr:to>
    <xdr:sp macro="" textlink="">
      <xdr:nvSpPr>
        <xdr:cNvPr id="5198" name="Text Box 78"/>
        <xdr:cNvSpPr txBox="1">
          <a:spLocks noChangeArrowheads="1"/>
        </xdr:cNvSpPr>
      </xdr:nvSpPr>
      <xdr:spPr bwMode="auto">
        <a:xfrm>
          <a:off x="7048500" y="1990725"/>
          <a:ext cx="2571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l-GR" sz="1100" b="1" i="0" strike="noStrike">
              <a:solidFill>
                <a:srgbClr val="000000"/>
              </a:solidFill>
              <a:latin typeface="Arial"/>
              <a:cs typeface="Arial"/>
            </a:rPr>
            <a:t>Δ</a:t>
          </a:r>
        </a:p>
      </xdr:txBody>
    </xdr:sp>
    <xdr:clientData/>
  </xdr:twoCellAnchor>
  <xdr:twoCellAnchor>
    <xdr:from>
      <xdr:col>7</xdr:col>
      <xdr:colOff>123825</xdr:colOff>
      <xdr:row>17</xdr:row>
      <xdr:rowOff>19050</xdr:rowOff>
    </xdr:from>
    <xdr:to>
      <xdr:col>7</xdr:col>
      <xdr:colOff>381000</xdr:colOff>
      <xdr:row>18</xdr:row>
      <xdr:rowOff>57150</xdr:rowOff>
    </xdr:to>
    <xdr:sp macro="" textlink="">
      <xdr:nvSpPr>
        <xdr:cNvPr id="5200" name="Text Box 80"/>
        <xdr:cNvSpPr txBox="1">
          <a:spLocks noChangeArrowheads="1"/>
        </xdr:cNvSpPr>
      </xdr:nvSpPr>
      <xdr:spPr bwMode="auto">
        <a:xfrm>
          <a:off x="6153150" y="3438525"/>
          <a:ext cx="2571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l-GR" sz="1000" b="1" i="0" strike="noStrike">
              <a:solidFill>
                <a:srgbClr val="000000"/>
              </a:solidFill>
              <a:latin typeface="Arial"/>
              <a:cs typeface="Arial"/>
            </a:rPr>
            <a:t>Δ1</a:t>
          </a:r>
        </a:p>
      </xdr:txBody>
    </xdr:sp>
    <xdr:clientData/>
  </xdr:twoCellAnchor>
  <xdr:twoCellAnchor>
    <xdr:from>
      <xdr:col>6</xdr:col>
      <xdr:colOff>438150</xdr:colOff>
      <xdr:row>16</xdr:row>
      <xdr:rowOff>152400</xdr:rowOff>
    </xdr:from>
    <xdr:to>
      <xdr:col>7</xdr:col>
      <xdr:colOff>85725</xdr:colOff>
      <xdr:row>17</xdr:row>
      <xdr:rowOff>76200</xdr:rowOff>
    </xdr:to>
    <xdr:sp macro="" textlink="">
      <xdr:nvSpPr>
        <xdr:cNvPr id="5201" name="Text Box 81"/>
        <xdr:cNvSpPr txBox="1">
          <a:spLocks noChangeArrowheads="1"/>
        </xdr:cNvSpPr>
      </xdr:nvSpPr>
      <xdr:spPr bwMode="auto">
        <a:xfrm>
          <a:off x="5857875" y="3295650"/>
          <a:ext cx="2571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l-GR" sz="1000" b="1" i="0" strike="noStrike">
              <a:solidFill>
                <a:srgbClr val="000000"/>
              </a:solidFill>
              <a:latin typeface="Arial"/>
              <a:cs typeface="Arial"/>
            </a:rPr>
            <a:t>Δ2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35"/>
  <sheetViews>
    <sheetView showGridLines="0" tabSelected="1" workbookViewId="0">
      <selection activeCell="H27" sqref="H27"/>
    </sheetView>
  </sheetViews>
  <sheetFormatPr defaultRowHeight="12.75"/>
  <cols>
    <col min="2" max="2" width="7.28515625" customWidth="1"/>
    <col min="3" max="3" width="25.42578125" customWidth="1"/>
    <col min="4" max="4" width="10.7109375" customWidth="1"/>
    <col min="7" max="7" width="26.5703125" customWidth="1"/>
    <col min="8" max="8" width="11.7109375" customWidth="1"/>
  </cols>
  <sheetData>
    <row r="2" spans="3:8" ht="11.25" customHeight="1"/>
    <row r="3" spans="3:8" ht="10.5" customHeight="1"/>
    <row r="4" spans="3:8" ht="23.25" customHeight="1">
      <c r="C4" s="13"/>
      <c r="D4" s="13"/>
      <c r="E4" s="14"/>
      <c r="F4" s="14"/>
      <c r="G4" s="14"/>
      <c r="H4" s="14" t="s">
        <v>67</v>
      </c>
    </row>
    <row r="5" spans="3:8" ht="21.75" hidden="1" customHeight="1">
      <c r="C5" s="13"/>
      <c r="D5" s="13"/>
      <c r="E5" s="13"/>
      <c r="F5" s="13"/>
      <c r="G5" s="13"/>
      <c r="H5" s="13"/>
    </row>
    <row r="6" spans="3:8" ht="19.5" hidden="1" customHeight="1">
      <c r="C6" s="13"/>
      <c r="D6" s="13"/>
      <c r="E6" s="13"/>
      <c r="F6" s="13"/>
      <c r="G6" s="13"/>
      <c r="H6" s="13"/>
    </row>
    <row r="7" spans="3:8" ht="26.25" customHeight="1">
      <c r="C7" s="13"/>
      <c r="D7" s="13"/>
      <c r="E7" s="13"/>
      <c r="F7" s="13"/>
      <c r="G7" s="15" t="s">
        <v>74</v>
      </c>
      <c r="H7" s="13"/>
    </row>
    <row r="8" spans="3:8" ht="24.75" customHeight="1">
      <c r="C8" s="13"/>
      <c r="D8" s="13"/>
      <c r="E8" s="13"/>
      <c r="F8" s="15" t="s">
        <v>66</v>
      </c>
      <c r="G8" s="13"/>
      <c r="H8" s="13"/>
    </row>
    <row r="9" spans="3:8" ht="6.75" customHeight="1">
      <c r="C9" s="13"/>
      <c r="D9" s="13"/>
      <c r="E9" s="13"/>
      <c r="F9" s="13"/>
      <c r="G9" s="13"/>
      <c r="H9" s="13"/>
    </row>
    <row r="10" spans="3:8" ht="13.5" customHeight="1">
      <c r="C10" s="16"/>
      <c r="D10" s="16"/>
      <c r="E10" s="16"/>
      <c r="F10" s="16"/>
      <c r="G10" s="16"/>
      <c r="H10" s="16"/>
    </row>
    <row r="11" spans="3:8" hidden="1">
      <c r="C11" s="16"/>
      <c r="D11" s="16"/>
      <c r="E11" s="16"/>
      <c r="F11" s="16"/>
      <c r="G11" s="16"/>
      <c r="H11" s="16"/>
    </row>
    <row r="12" spans="3:8" ht="9.75" hidden="1" customHeight="1">
      <c r="C12" s="16"/>
      <c r="D12" s="16"/>
      <c r="E12" s="16"/>
      <c r="F12" s="16"/>
      <c r="G12" s="16"/>
      <c r="H12" s="16"/>
    </row>
    <row r="13" spans="3:8" hidden="1"/>
    <row r="14" spans="3:8" hidden="1"/>
    <row r="15" spans="3:8" ht="18" hidden="1" customHeight="1"/>
    <row r="16" spans="3:8" ht="16.5" hidden="1" customHeight="1"/>
    <row r="17" spans="3:8" ht="16.5" hidden="1" customHeight="1"/>
    <row r="18" spans="3:8" hidden="1"/>
    <row r="19" spans="3:8" ht="12" hidden="1" customHeight="1"/>
    <row r="22" spans="3:8" ht="21.75">
      <c r="C22" s="1" t="s">
        <v>2</v>
      </c>
      <c r="D22" s="12"/>
    </row>
    <row r="23" spans="3:8" ht="18" customHeight="1">
      <c r="C23" s="2"/>
      <c r="D23" s="5"/>
    </row>
    <row r="24" spans="3:8" ht="21.75">
      <c r="C24" s="1" t="s">
        <v>3</v>
      </c>
      <c r="D24" s="12"/>
    </row>
    <row r="25" spans="3:8" ht="21.75">
      <c r="C25" s="2"/>
      <c r="D25" s="5"/>
      <c r="G25" s="3" t="s">
        <v>4</v>
      </c>
      <c r="H25" s="4" t="e">
        <f>D24^2/(127.2*(D26+D28))</f>
        <v>#DIV/0!</v>
      </c>
    </row>
    <row r="26" spans="3:8" ht="21.75">
      <c r="C26" s="1" t="s">
        <v>0</v>
      </c>
      <c r="D26" s="12"/>
    </row>
    <row r="27" spans="3:8" ht="21.75">
      <c r="C27" s="2"/>
      <c r="D27" s="5"/>
      <c r="G27" s="1" t="s">
        <v>5</v>
      </c>
      <c r="H27" s="12"/>
    </row>
    <row r="28" spans="3:8" ht="21.75">
      <c r="C28" s="1" t="s">
        <v>1</v>
      </c>
      <c r="D28" s="12"/>
    </row>
    <row r="31" spans="3:8" ht="18.75">
      <c r="H31" s="17" t="s">
        <v>69</v>
      </c>
    </row>
    <row r="32" spans="3:8" ht="18.75">
      <c r="H32" s="17" t="s">
        <v>70</v>
      </c>
    </row>
    <row r="33" spans="8:8" ht="18.75">
      <c r="H33" s="17" t="s">
        <v>71</v>
      </c>
    </row>
    <row r="34" spans="8:8" ht="18.75">
      <c r="H34" s="17" t="s">
        <v>72</v>
      </c>
    </row>
    <row r="35" spans="8:8" ht="18.75">
      <c r="H35" s="17" t="s">
        <v>73</v>
      </c>
    </row>
  </sheetData>
  <sheetProtection password="E94E" sheet="1" objects="1" scenarios="1" selectLockedCells="1"/>
  <phoneticPr fontId="2" type="noConversion"/>
  <pageMargins left="0.75" right="0.75" top="1" bottom="1" header="0.5" footer="0.5"/>
  <pageSetup paperSize="9" orientation="landscape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showGridLines="0" workbookViewId="0">
      <selection activeCell="D8" sqref="D8"/>
    </sheetView>
  </sheetViews>
  <sheetFormatPr defaultRowHeight="12.75"/>
  <cols>
    <col min="3" max="3" width="32.85546875" customWidth="1"/>
    <col min="4" max="4" width="11" customWidth="1"/>
  </cols>
  <sheetData>
    <row r="1" spans="1:4">
      <c r="A1" s="6">
        <f>IF(D6="",کلیات!H27,D6)</f>
        <v>0</v>
      </c>
    </row>
    <row r="2" spans="1:4">
      <c r="A2" s="6">
        <v>3.1415926540000001</v>
      </c>
    </row>
    <row r="3" spans="1:4">
      <c r="A3" s="6">
        <f>D8*A2/180</f>
        <v>0</v>
      </c>
    </row>
    <row r="5" spans="1:4" ht="0.75" customHeight="1"/>
    <row r="6" spans="1:4" ht="21.75">
      <c r="C6" s="1" t="s">
        <v>6</v>
      </c>
      <c r="D6" s="12"/>
    </row>
    <row r="8" spans="1:4" ht="21.75">
      <c r="C8" s="1" t="s">
        <v>7</v>
      </c>
      <c r="D8" s="12"/>
    </row>
    <row r="11" spans="1:4" ht="21.75">
      <c r="C11" s="3" t="s">
        <v>8</v>
      </c>
      <c r="D11" s="4">
        <f>D8*A2*A1/180</f>
        <v>0</v>
      </c>
    </row>
    <row r="13" spans="1:4" ht="21.75">
      <c r="C13" s="3" t="s">
        <v>9</v>
      </c>
      <c r="D13" s="4">
        <f>A1*(TAN(A3/2))</f>
        <v>0</v>
      </c>
    </row>
    <row r="15" spans="1:4" ht="21.75">
      <c r="C15" s="3" t="s">
        <v>10</v>
      </c>
      <c r="D15" s="4">
        <f>A1*(1/COS(A3/2)-1)</f>
        <v>0</v>
      </c>
    </row>
    <row r="17" spans="3:4" ht="21.75">
      <c r="C17" s="3" t="s">
        <v>11</v>
      </c>
      <c r="D17" s="4">
        <f>A1*(1/COS(A3/4)-1)</f>
        <v>0</v>
      </c>
    </row>
    <row r="19" spans="3:4" ht="21.75">
      <c r="C19" s="3" t="s">
        <v>12</v>
      </c>
      <c r="D19" s="4">
        <f>A1*TAN(A3/4)</f>
        <v>0</v>
      </c>
    </row>
    <row r="21" spans="3:4" ht="21.75">
      <c r="C21" s="3" t="s">
        <v>13</v>
      </c>
      <c r="D21" s="4">
        <f>A1*SIN(A3/2)</f>
        <v>0</v>
      </c>
    </row>
    <row r="23" spans="3:4" ht="21.75">
      <c r="C23" s="3" t="s">
        <v>14</v>
      </c>
      <c r="D23" s="4">
        <f>A1*(1-COS(A3/2))</f>
        <v>0</v>
      </c>
    </row>
    <row r="25" spans="3:4" ht="24">
      <c r="C25" s="3" t="s">
        <v>15</v>
      </c>
      <c r="D25" s="4">
        <f>2*D21</f>
        <v>0</v>
      </c>
    </row>
    <row r="27" spans="3:4" ht="21.75">
      <c r="C27" s="3" t="s">
        <v>16</v>
      </c>
      <c r="D27" s="4">
        <f>2*A1*SIN(A3/4)</f>
        <v>0</v>
      </c>
    </row>
    <row r="29" spans="3:4" ht="21.75">
      <c r="C29" s="3" t="s">
        <v>17</v>
      </c>
      <c r="D29" s="4">
        <f>D23</f>
        <v>0</v>
      </c>
    </row>
  </sheetData>
  <sheetProtection password="E94E" sheet="1" objects="1" scenarios="1" selectLockedCells="1"/>
  <phoneticPr fontId="2" type="noConversion"/>
  <pageMargins left="0.75" right="0.75" top="1" bottom="1" header="0.5" footer="0.5"/>
  <pageSetup paperSize="9" orientation="landscape" horizontalDpi="4294967293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1"/>
  <sheetViews>
    <sheetView showGridLines="0" workbookViewId="0">
      <selection activeCell="D41" sqref="D41"/>
    </sheetView>
  </sheetViews>
  <sheetFormatPr defaultRowHeight="12.75"/>
  <cols>
    <col min="3" max="3" width="29.42578125" customWidth="1"/>
    <col min="4" max="4" width="10.7109375" customWidth="1"/>
    <col min="6" max="6" width="10.85546875" bestFit="1" customWidth="1"/>
    <col min="7" max="7" width="9.5703125" bestFit="1" customWidth="1"/>
  </cols>
  <sheetData>
    <row r="1" spans="1:4">
      <c r="A1" s="6">
        <f>IF(D6="",کلیات!H27,D6)</f>
        <v>0</v>
      </c>
      <c r="B1" s="6" t="s">
        <v>19</v>
      </c>
    </row>
    <row r="2" spans="1:4">
      <c r="A2" s="6">
        <v>3.1415926540000001</v>
      </c>
      <c r="B2" s="6" t="s">
        <v>20</v>
      </c>
    </row>
    <row r="3" spans="1:4">
      <c r="A3" s="6">
        <f>D8*A2/180</f>
        <v>0</v>
      </c>
      <c r="B3" s="6" t="s">
        <v>21</v>
      </c>
    </row>
    <row r="4" spans="1:4">
      <c r="A4" s="6">
        <f>IF(D10="",کلیات!D24,D10)</f>
        <v>0</v>
      </c>
      <c r="B4" s="6" t="s">
        <v>18</v>
      </c>
    </row>
    <row r="5" spans="1:4">
      <c r="A5" s="6" t="e">
        <f>0.036*A4^3/A1</f>
        <v>#DIV/0!</v>
      </c>
      <c r="B5" s="6" t="s">
        <v>22</v>
      </c>
    </row>
    <row r="6" spans="1:4" ht="21.75">
      <c r="A6" s="6" t="e">
        <f>(A1*A5)^0.5</f>
        <v>#DIV/0!</v>
      </c>
      <c r="B6" s="6" t="s">
        <v>23</v>
      </c>
      <c r="C6" s="1" t="s">
        <v>37</v>
      </c>
      <c r="D6" s="12"/>
    </row>
    <row r="7" spans="1:4">
      <c r="A7" s="6" t="e">
        <f>CEILING(A6,10)</f>
        <v>#DIV/0!</v>
      </c>
      <c r="B7" s="6" t="s">
        <v>24</v>
      </c>
    </row>
    <row r="8" spans="1:4" ht="21.75">
      <c r="A8" s="6" t="e">
        <f>A7^2/A1</f>
        <v>#DIV/0!</v>
      </c>
      <c r="B8" s="6" t="s">
        <v>25</v>
      </c>
      <c r="C8" s="1" t="s">
        <v>7</v>
      </c>
      <c r="D8" s="12"/>
    </row>
    <row r="9" spans="1:4">
      <c r="A9" s="6" t="e">
        <f>D13/(2*A1)</f>
        <v>#DIV/0!</v>
      </c>
      <c r="B9" s="6" t="s">
        <v>31</v>
      </c>
    </row>
    <row r="10" spans="1:4" ht="21.75">
      <c r="A10" s="6"/>
      <c r="B10" s="6"/>
      <c r="C10" s="1" t="s">
        <v>3</v>
      </c>
      <c r="D10" s="12"/>
    </row>
    <row r="11" spans="1:4">
      <c r="A11" s="6"/>
      <c r="B11" s="6"/>
    </row>
    <row r="13" spans="1:4" ht="21.75">
      <c r="C13" s="3" t="s">
        <v>26</v>
      </c>
      <c r="D13" s="4" t="e">
        <f>A8</f>
        <v>#DIV/0!</v>
      </c>
    </row>
    <row r="15" spans="1:4" ht="21.75">
      <c r="C15" s="3" t="s">
        <v>27</v>
      </c>
      <c r="D15" s="4" t="e">
        <f>A7</f>
        <v>#DIV/0!</v>
      </c>
    </row>
    <row r="17" spans="3:4" ht="21.75">
      <c r="C17" s="3" t="s">
        <v>28</v>
      </c>
      <c r="D17" s="4" t="e">
        <f>D13*180/(2*A1*A2)</f>
        <v>#DIV/0!</v>
      </c>
    </row>
    <row r="19" spans="3:4" ht="21.75">
      <c r="C19" s="3" t="s">
        <v>29</v>
      </c>
      <c r="D19" s="4" t="e">
        <f>D8-2*D17</f>
        <v>#DIV/0!</v>
      </c>
    </row>
    <row r="21" spans="3:4" ht="21.75">
      <c r="C21" s="7" t="s">
        <v>30</v>
      </c>
      <c r="D21" s="10" t="e">
        <f>D13*(1-A9^2/10+A9^4/216-A9^6/9360)</f>
        <v>#DIV/0!</v>
      </c>
    </row>
    <row r="23" spans="3:4" ht="21.75">
      <c r="C23" s="7" t="s">
        <v>32</v>
      </c>
      <c r="D23" s="10" t="e">
        <f>D13*(A9/3-A9^3/42+A9^5/1320-A9^7/75600)</f>
        <v>#DIV/0!</v>
      </c>
    </row>
    <row r="25" spans="3:4" ht="21.75">
      <c r="C25" s="3" t="s">
        <v>33</v>
      </c>
      <c r="D25" s="4" t="e">
        <f>D23-A1*(1-COS(A9))</f>
        <v>#DIV/0!</v>
      </c>
    </row>
    <row r="27" spans="3:4" ht="21.75">
      <c r="C27" s="3" t="s">
        <v>34</v>
      </c>
      <c r="D27" s="4" t="e">
        <f>D21-A1*SIN(A9)</f>
        <v>#DIV/0!</v>
      </c>
    </row>
    <row r="29" spans="3:4" ht="21.75">
      <c r="C29" s="3" t="s">
        <v>35</v>
      </c>
      <c r="D29" s="4" t="e">
        <f>(A1+D25)*TAN(A3/2)+D27</f>
        <v>#DIV/0!</v>
      </c>
    </row>
    <row r="31" spans="3:4" ht="21.75">
      <c r="C31" s="3" t="s">
        <v>36</v>
      </c>
      <c r="D31" s="4" t="e">
        <f>(A1+D25)*(1/COS(A3/2)-1)+D25</f>
        <v>#DIV/0!</v>
      </c>
    </row>
    <row r="36" spans="3:7" ht="21.75">
      <c r="C36" s="8" t="s">
        <v>42</v>
      </c>
      <c r="D36" s="4" t="s">
        <v>43</v>
      </c>
      <c r="E36" s="9" t="s">
        <v>44</v>
      </c>
      <c r="F36" s="4" t="s">
        <v>45</v>
      </c>
      <c r="G36" s="4" t="s">
        <v>46</v>
      </c>
    </row>
    <row r="37" spans="3:7" ht="21.75">
      <c r="C37" s="3" t="s">
        <v>38</v>
      </c>
      <c r="D37" s="4" t="e">
        <f>D13/5</f>
        <v>#DIV/0!</v>
      </c>
      <c r="E37" s="10" t="e">
        <f>(D37/$D$13)^2*$A$9</f>
        <v>#DIV/0!</v>
      </c>
      <c r="F37" s="10" t="e">
        <f>D37*(1-E37^2/10+E37^4/216-E37^6/9360)</f>
        <v>#DIV/0!</v>
      </c>
      <c r="G37" s="10" t="e">
        <f>D37*(E37/3-E37^3/42+E37^5/1320-E37^7/75600)</f>
        <v>#DIV/0!</v>
      </c>
    </row>
    <row r="38" spans="3:7" ht="21.75">
      <c r="C38" s="3" t="s">
        <v>39</v>
      </c>
      <c r="D38" s="4" t="e">
        <f>D13/5*2</f>
        <v>#DIV/0!</v>
      </c>
      <c r="E38" s="10" t="e">
        <f>(D38/$D$13)^2*$A$9</f>
        <v>#DIV/0!</v>
      </c>
      <c r="F38" s="10" t="e">
        <f>D38*(1-E38^2/10+E38^4/216-E38^6/9360)</f>
        <v>#DIV/0!</v>
      </c>
      <c r="G38" s="10" t="e">
        <f>D38*(E38/3-E38^3/42+E38^5/1320-E38^7/75600)</f>
        <v>#DIV/0!</v>
      </c>
    </row>
    <row r="39" spans="3:7" ht="21.75">
      <c r="C39" s="3" t="s">
        <v>40</v>
      </c>
      <c r="D39" s="4" t="e">
        <f>D13*3/5</f>
        <v>#DIV/0!</v>
      </c>
      <c r="E39" s="10" t="e">
        <f>(D39/$D$13)^2*$A$9</f>
        <v>#DIV/0!</v>
      </c>
      <c r="F39" s="10" t="e">
        <f>D39*(1-E39^2/10+E39^4/216-E39^6/9360)</f>
        <v>#DIV/0!</v>
      </c>
      <c r="G39" s="10" t="e">
        <f>D39*(E39/3-E39^3/42+E39^5/1320-E39^7/75600)</f>
        <v>#DIV/0!</v>
      </c>
    </row>
    <row r="40" spans="3:7" ht="21.75">
      <c r="C40" s="3" t="s">
        <v>41</v>
      </c>
      <c r="D40" s="4" t="e">
        <f>D13*4/5</f>
        <v>#DIV/0!</v>
      </c>
      <c r="E40" s="10" t="e">
        <f>(D40/$D$13)^2*$A$9</f>
        <v>#DIV/0!</v>
      </c>
      <c r="F40" s="10" t="e">
        <f>D40*(1-E40^2/10+E40^4/216-E40^6/9360)</f>
        <v>#DIV/0!</v>
      </c>
      <c r="G40" s="10" t="e">
        <f>D40*(E40/3-E40^3/42+E40^5/1320-E40^7/75600)</f>
        <v>#DIV/0!</v>
      </c>
    </row>
    <row r="41" spans="3:7" ht="21.75">
      <c r="C41" s="1" t="s">
        <v>47</v>
      </c>
      <c r="D41" s="12"/>
      <c r="E41" s="10" t="e">
        <f>(D41/$D$13)^2*$A$9</f>
        <v>#DIV/0!</v>
      </c>
      <c r="F41" s="10" t="e">
        <f>D41*(1-E41^2/10+E41^4/216-E41^6/9360)</f>
        <v>#DIV/0!</v>
      </c>
      <c r="G41" s="10" t="e">
        <f>D41*(E41/3-E41^3/42+E41^5/1320-E41^7/75600)</f>
        <v>#DIV/0!</v>
      </c>
    </row>
  </sheetData>
  <sheetProtection password="E94E" sheet="1" objects="1" scenarios="1" selectLockedCells="1"/>
  <phoneticPr fontId="2" type="noConversion"/>
  <pageMargins left="0.75" right="0.75" top="1" bottom="1" header="0.5" footer="0.5"/>
  <pageSetup paperSize="9" orientation="portrait" horizontalDpi="1200" verticalDpi="1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4"/>
  <sheetViews>
    <sheetView showGridLines="0" workbookViewId="0">
      <selection activeCell="D11" sqref="D11"/>
    </sheetView>
  </sheetViews>
  <sheetFormatPr defaultRowHeight="12.75"/>
  <cols>
    <col min="1" max="1" width="6.7109375" customWidth="1"/>
    <col min="2" max="2" width="9.5703125" customWidth="1"/>
    <col min="3" max="3" width="29.42578125" customWidth="1"/>
    <col min="4" max="4" width="12" customWidth="1"/>
  </cols>
  <sheetData>
    <row r="1" spans="1:4">
      <c r="A1" s="6">
        <f>IF(D7="",کلیات!H27,D7)</f>
        <v>0</v>
      </c>
      <c r="B1" s="6" t="s">
        <v>19</v>
      </c>
    </row>
    <row r="2" spans="1:4">
      <c r="A2" s="6" t="e">
        <f>2 * ATAN((-D9+(D9^2+D5*(2*A1+D5))^0.5)/(D5+2*A1))</f>
        <v>#DIV/0!</v>
      </c>
      <c r="B2" s="6" t="s">
        <v>52</v>
      </c>
    </row>
    <row r="3" spans="1:4">
      <c r="A3" s="6" t="e">
        <f>A2/A4*180</f>
        <v>#DIV/0!</v>
      </c>
      <c r="B3" s="6" t="s">
        <v>53</v>
      </c>
    </row>
    <row r="4" spans="1:4">
      <c r="A4" s="6">
        <v>3.1415926540000001</v>
      </c>
      <c r="B4" s="6" t="s">
        <v>20</v>
      </c>
    </row>
    <row r="5" spans="1:4" ht="21.75">
      <c r="A5" s="6"/>
      <c r="B5" s="6"/>
      <c r="C5" s="1" t="s">
        <v>48</v>
      </c>
      <c r="D5" s="12"/>
    </row>
    <row r="7" spans="1:4" ht="21.75">
      <c r="C7" s="1" t="s">
        <v>49</v>
      </c>
      <c r="D7" s="12"/>
    </row>
    <row r="9" spans="1:4" ht="21.75">
      <c r="C9" s="1" t="s">
        <v>50</v>
      </c>
      <c r="D9" s="12"/>
    </row>
    <row r="11" spans="1:4" ht="21.75">
      <c r="C11" s="1" t="s">
        <v>55</v>
      </c>
      <c r="D11" s="12"/>
    </row>
    <row r="14" spans="1:4" ht="21.75">
      <c r="C14" s="3" t="s">
        <v>51</v>
      </c>
      <c r="D14" s="4" t="e">
        <f>A3</f>
        <v>#DIV/0!</v>
      </c>
    </row>
    <row r="16" spans="1:4" ht="21.75">
      <c r="C16" s="3" t="s">
        <v>9</v>
      </c>
      <c r="D16" s="4" t="e">
        <f>A1*TAN(A2/2)</f>
        <v>#DIV/0!</v>
      </c>
    </row>
    <row r="18" spans="3:4" ht="21.75">
      <c r="C18" s="3" t="s">
        <v>54</v>
      </c>
      <c r="D18" s="4" t="e">
        <f>180+2*D14-D11</f>
        <v>#DIV/0!</v>
      </c>
    </row>
    <row r="20" spans="3:4" ht="21.75">
      <c r="C20" s="3" t="s">
        <v>56</v>
      </c>
      <c r="D20" s="4" t="e">
        <f>A4*D5*D18/180</f>
        <v>#DIV/0!</v>
      </c>
    </row>
    <row r="22" spans="3:4" ht="21.75">
      <c r="C22" s="3" t="s">
        <v>57</v>
      </c>
      <c r="D22" s="4" t="e">
        <f>A2*D7</f>
        <v>#DIV/0!</v>
      </c>
    </row>
    <row r="24" spans="3:4" ht="21.75">
      <c r="C24" s="3" t="s">
        <v>58</v>
      </c>
      <c r="D24" s="4" t="e">
        <f>2*(D22+D9)+D20</f>
        <v>#DIV/0!</v>
      </c>
    </row>
  </sheetData>
  <sheetProtection password="E94E" sheet="1" objects="1" scenarios="1" selectLockedCells="1"/>
  <phoneticPr fontId="2" type="noConversion"/>
  <pageMargins left="0.75" right="0.75" top="1" bottom="1" header="0.5" footer="0.5"/>
  <pageSetup paperSize="9" orientation="landscape" horizontalDpi="4294967293" verticalDpi="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9"/>
  <sheetViews>
    <sheetView showGridLines="0" workbookViewId="0">
      <selection activeCell="D6" sqref="D6"/>
    </sheetView>
  </sheetViews>
  <sheetFormatPr defaultRowHeight="12.75"/>
  <cols>
    <col min="3" max="3" width="32.85546875" customWidth="1"/>
    <col min="4" max="4" width="11.85546875" customWidth="1"/>
  </cols>
  <sheetData>
    <row r="1" spans="1:4">
      <c r="A1" s="6">
        <f>IF(D6="",کلیات!H27,D6)</f>
        <v>0</v>
      </c>
      <c r="B1" s="11" t="s">
        <v>19</v>
      </c>
    </row>
    <row r="2" spans="1:4">
      <c r="A2" s="6">
        <v>3.1415926540000001</v>
      </c>
      <c r="B2" s="11" t="s">
        <v>20</v>
      </c>
    </row>
    <row r="3" spans="1:4">
      <c r="A3" s="6">
        <f>D13*A2/180</f>
        <v>0</v>
      </c>
      <c r="B3" s="11" t="s">
        <v>21</v>
      </c>
    </row>
    <row r="4" spans="1:4">
      <c r="A4" s="6">
        <f>D10*A2/180</f>
        <v>0</v>
      </c>
      <c r="B4" s="11" t="s">
        <v>65</v>
      </c>
    </row>
    <row r="5" spans="1:4" ht="11.25" customHeight="1">
      <c r="A5" s="6"/>
      <c r="B5" s="6"/>
    </row>
    <row r="6" spans="1:4" ht="21.75">
      <c r="C6" s="1" t="s">
        <v>59</v>
      </c>
      <c r="D6" s="12"/>
    </row>
    <row r="8" spans="1:4" ht="21.75">
      <c r="C8" s="1" t="s">
        <v>60</v>
      </c>
      <c r="D8" s="12"/>
    </row>
    <row r="10" spans="1:4" ht="21.75">
      <c r="C10" s="1" t="s">
        <v>61</v>
      </c>
      <c r="D10" s="12"/>
    </row>
    <row r="13" spans="1:4" ht="21.75">
      <c r="C13" s="3" t="s">
        <v>68</v>
      </c>
      <c r="D13" s="4">
        <f>D10/3</f>
        <v>0</v>
      </c>
    </row>
    <row r="15" spans="1:4" ht="21.75">
      <c r="C15" s="3" t="s">
        <v>62</v>
      </c>
      <c r="D15" s="4">
        <f>(D8-A1)*SIN(A3)+(A1-D8)*SIN(2*A3)+D8*SIN(A4)</f>
        <v>0</v>
      </c>
    </row>
    <row r="17" spans="3:4" ht="21.75">
      <c r="C17" s="3" t="s">
        <v>63</v>
      </c>
      <c r="D17" s="4">
        <f>D8-D8*COS(A4)-(D8-A1)*COS(A3)-(A1-D8)*COS(2*A3)</f>
        <v>0</v>
      </c>
    </row>
    <row r="19" spans="3:4" ht="21.75">
      <c r="C19" s="3" t="s">
        <v>64</v>
      </c>
      <c r="D19" s="4" t="e">
        <f>D17/SIN(A4)</f>
        <v>#DIV/0!</v>
      </c>
    </row>
  </sheetData>
  <sheetProtection password="E94E" sheet="1" objects="1" scenarios="1" selectLockedCells="1"/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کلیات</vt:lpstr>
      <vt:lpstr>دایره ای ساده</vt:lpstr>
      <vt:lpstr>کلوتوئید-دایره-کلوتوئید</vt:lpstr>
      <vt:lpstr>گردنه متقارن</vt:lpstr>
      <vt:lpstr>سه مرکزی متقارن</vt:lpstr>
    </vt:vector>
  </TitlesOfParts>
  <Company>Guilan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Shahed Musavi Gharavi</dc:creator>
  <cp:keywords>highway excel rah</cp:keywords>
  <cp:lastModifiedBy>Farid Esmaeili</cp:lastModifiedBy>
  <dcterms:created xsi:type="dcterms:W3CDTF">2007-05-27T05:34:23Z</dcterms:created>
  <dcterms:modified xsi:type="dcterms:W3CDTF">2015-11-04T19:12:43Z</dcterms:modified>
</cp:coreProperties>
</file>